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18109\Documents\Tomek\Tomek2\Wnioski,zamówienia\na stronę\Biurowe\Projektor dla GKG\"/>
    </mc:Choice>
  </mc:AlternateContent>
  <workbookProtection workbookAlgorithmName="SHA-512" workbookHashValue="ZJTSoDoxazo/nHMcSrBq+u4N1xbHuVp73iowTrQxI4xZ0gQODkIMQwGms1qEhNLoTSzapY5ssXE8oVI09DFijg==" workbookSaltValue="jeUzPRdJ1RmqKYttL/mgxw==" workbookSpinCount="100000" lockStructure="1"/>
  <bookViews>
    <workbookView xWindow="-120" yWindow="-120" windowWidth="24240" windowHeight="13140"/>
  </bookViews>
  <sheets>
    <sheet name="Arkusz1" sheetId="1" r:id="rId1"/>
  </sheets>
  <definedNames>
    <definedName name="jedn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_xlnm.Print_Area" localSheetId="0">Arkusz1!$A$1:$G$37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G28" i="1" s="1"/>
  <c r="F27" i="1"/>
  <c r="G27" i="1" s="1"/>
  <c r="F26" i="1" l="1"/>
  <c r="F29" i="1" s="1"/>
  <c r="G26" i="1" l="1"/>
  <c r="G29" i="1"/>
  <c r="L1" i="1" s="1"/>
  <c r="H40" i="1" l="1"/>
  <c r="I40" i="1"/>
  <c r="Q3" i="1"/>
  <c r="L40" i="1" s="1"/>
  <c r="R3" i="1"/>
  <c r="M40" i="1" s="1"/>
  <c r="P3" i="1"/>
  <c r="K40" i="1" s="1"/>
  <c r="N3" i="1"/>
  <c r="O3" i="1"/>
  <c r="J40" i="1" s="1"/>
  <c r="H41" i="1"/>
  <c r="G43" i="1" l="1"/>
  <c r="G44" i="1"/>
  <c r="A31" i="1" s="1"/>
  <c r="G42" i="1"/>
</calcChain>
</file>

<file path=xl/sharedStrings.xml><?xml version="1.0" encoding="utf-8"?>
<sst xmlns="http://schemas.openxmlformats.org/spreadsheetml/2006/main" count="54" uniqueCount="53">
  <si>
    <t>Dane Zamawiającego</t>
  </si>
  <si>
    <t>Nadwiślański Oddział Straży Granicznej im. Powstania Warszawskiego</t>
  </si>
  <si>
    <t>Adres: ul. Komitetu Obrony Robotników 23, 02-148 Warszawa</t>
  </si>
  <si>
    <t>NIP: 522-273-59-86</t>
  </si>
  <si>
    <t>l.p.</t>
  </si>
  <si>
    <t>ilość</t>
  </si>
  <si>
    <t>cena jed. Netto</t>
  </si>
  <si>
    <t>wartość netto</t>
  </si>
  <si>
    <t>wartość brutto</t>
  </si>
  <si>
    <t xml:space="preserve">wartość netto/brutto zamówienia:     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</si>
  <si>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</si>
  <si>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</si>
  <si>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</si>
  <si>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</si>
  <si>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</si>
  <si>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</si>
  <si>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</si>
  <si>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</si>
  <si>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Słownie v.1</t>
  </si>
  <si>
    <t>Słownie v.2</t>
  </si>
  <si>
    <t>Słownie v.3</t>
  </si>
  <si>
    <t>…………………………….</t>
  </si>
  <si>
    <t>E-mail:                                                                      tel.:</t>
  </si>
  <si>
    <t>Dane Oferenta</t>
  </si>
  <si>
    <t>data i podpis Oferenta</t>
  </si>
  <si>
    <t xml:space="preserve">Nazwa: </t>
  </si>
  <si>
    <t xml:space="preserve">Adres: </t>
  </si>
  <si>
    <t xml:space="preserve">NIP: </t>
  </si>
  <si>
    <t>Załacznik nr 1</t>
  </si>
  <si>
    <t>e-mail:tomasz.lysiak@strazgraniczna.pl tel. stac.: 22 500 3177, tel. kom.: 797 338 100</t>
  </si>
  <si>
    <t>Wiersz pomocniczy 2</t>
  </si>
  <si>
    <t>Oferuję wykonanie przedmiotu zamówienia: proszę wypełnic zamieszczoną poniżej tabelę.</t>
  </si>
  <si>
    <t>V.</t>
  </si>
  <si>
    <t>Oświadczam, że wyrażam zgodę na udostępnienie moich danych osobowych przez Nadwiślański Oddział Straży                       Granicznej im. Powstania Warszawskiego w celu monitoringu, sprawozdawczości i audytu realizowanego projektu, wyłącznie podmiotom uprawnionym do prowadzenia powyższych czynności lub ich przedstawicielom  zgodnie z  ustawą z dnia 10 maja 2018 r. o ochronie danych osobowych (Dz.U. z 2019 r. poz. 1781 z późn. zm.).</t>
  </si>
  <si>
    <t>I</t>
  </si>
  <si>
    <t>II</t>
  </si>
  <si>
    <t>III</t>
  </si>
  <si>
    <t>Warunki i okres realizacji zamówienia</t>
  </si>
  <si>
    <t>Podpisaną przez oferenta ofertę należy wysłać na adres e-mail:tomasz.lysiak@strazgraniczna.pl do dnia 10.10.2025 r.</t>
  </si>
  <si>
    <t>Oświadczam, iż zapoznałem się i akceptuję warunki dotyczące realizacji przedmiotu zamówienia przedstawione                                 w ogłoszeniu o zamówieniu nr 53/ZM/2025. Oświadczam, iż zapoznałem się z klauzulą informacyjną RODO załączoną do ogłoszenia o zamówieniu nr 53/ZM/2025.</t>
  </si>
  <si>
    <t>projektor do wyświetlania grafiki z trybem rotacji, TYP Proietta Thorok 800W LED lub równoważny wraz z akcesoriami wg poniższej specyfikacji:</t>
  </si>
  <si>
    <t>j/m</t>
  </si>
  <si>
    <t>szt.</t>
  </si>
  <si>
    <t>kpl.</t>
  </si>
  <si>
    <t>Warszawa, dnia 01.10.2025 r.</t>
  </si>
  <si>
    <t xml:space="preserve"> FORMULARZ OFERTOWY do zamówienia nr 53/ZM/2024
sprzedaż i dostawa projektora do wyświetlania grafiki z trybem rotacji, TYP Proietta Thorok 800W LED lub równoważny wraz z akcesoriami.</t>
  </si>
  <si>
    <t xml:space="preserve"> Co najmniej 3 dni przed dostawą i montażemWykonawca powiadomi Zamawiającego o dostawie i montażu.</t>
  </si>
  <si>
    <t>Dostawa i montaż na koszt Wykonawcy.</t>
  </si>
  <si>
    <t>F-ra płatna przelewem na konto wskazane przez Wykonawcę w terminie 14 dni od dnia dostarczenia jej do Zamawiającego.</t>
  </si>
  <si>
    <t>Wykonawca dostarczy i zamonuje przedmiot zamówienia najpóźniej do czterech tygodni od dnia złożenia Zamówienia.</t>
  </si>
  <si>
    <t>Nazwa/opis produktu</t>
  </si>
  <si>
    <t>1) obiektyw szerokokątny 180 mm – 1 szt.,
2) silnik magnes z regulacją do talerza – 1 szt.,
3) talerz indywidualny 174 mm – 2 szt.,
4) talerz indywidualny (własna grafika) 70 mm fullcolor – 3 szt.,
5) półka do projektora – 1 szt.,
6) zadaszenie chroniące projektor przed czynnikami atmosferycznymi,
7) zegar sterujący włączeniem/wyłączeniem projektora z zabezpieczeniem – 1 szt.,</t>
  </si>
  <si>
    <t>usługa montażu przy budynku Komendy Głównej Straży Granicznej, Al. Niepodległości 100, 02-585 Warszawa - montaż projektora prawdopodobnie na maszcie wysokości ok. 5 m.,
Zamawiający umożliwi podłączenie projektora do sieci elektrycznej.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</si>
</sst>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&quot; &quot;??/16"/>
  </numFmts>
  <fonts count="9" x14ac:knownFonts="1">
    <font>
      <sz val="11"/>
      <color theme="1"/>
      <name val="Times New Roman"/>
      <family val="2"/>
      <charset val="238"/>
    </font>
    <font>
      <sz val="8"/>
      <color theme="0" tint="-0.34998626667073579"/>
      <name val="Calibri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theme="0" tint="-0.34998626667073579"/>
      <name val="Times New Roman"/>
      <family val="2"/>
      <charset val="238"/>
    </font>
    <font>
      <sz val="11"/>
      <color rgb="FFFFFF00"/>
      <name val="Times New Roman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 applyBorder="1" applyProtection="1"/>
    <xf numFmtId="4" fontId="1" fillId="3" borderId="0" xfId="0" applyNumberFormat="1" applyFont="1" applyFill="1" applyBorder="1" applyProtection="1">
      <protection locked="0"/>
    </xf>
    <xf numFmtId="4" fontId="1" fillId="2" borderId="0" xfId="0" applyNumberFormat="1" applyFont="1" applyFill="1" applyBorder="1" applyProtection="1"/>
    <xf numFmtId="4" fontId="1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165" fontId="1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Protection="1"/>
    <xf numFmtId="0" fontId="1" fillId="3" borderId="0" xfId="0" applyFont="1" applyFill="1" applyBorder="1" applyProtection="1">
      <protection locked="0"/>
    </xf>
    <xf numFmtId="0" fontId="2" fillId="0" borderId="0" xfId="0" applyFont="1"/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Protection="1"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3" fillId="0" borderId="0" xfId="0" applyFont="1" applyAlignment="1"/>
    <xf numFmtId="0" fontId="0" fillId="0" borderId="0" xfId="0" applyAlignment="1"/>
    <xf numFmtId="0" fontId="8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 applyProtection="1">
      <protection locked="0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right" vertical="center" wrapText="1"/>
    </xf>
    <xf numFmtId="0" fontId="4" fillId="0" borderId="0" xfId="0" applyFont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tabSelected="1" view="pageBreakPreview" zoomScale="130" zoomScaleNormal="100" zoomScaleSheetLayoutView="130" workbookViewId="0">
      <selection activeCell="F41" sqref="F41"/>
    </sheetView>
  </sheetViews>
  <sheetFormatPr defaultRowHeight="15" x14ac:dyDescent="0.25"/>
  <cols>
    <col min="1" max="1" width="3.42578125" customWidth="1"/>
    <col min="2" max="2" width="55.42578125" customWidth="1"/>
    <col min="3" max="3" width="4.5703125" customWidth="1"/>
    <col min="4" max="4" width="4.28515625" customWidth="1"/>
    <col min="5" max="5" width="9.5703125" customWidth="1"/>
    <col min="6" max="6" width="8.5703125" customWidth="1"/>
    <col min="7" max="7" width="10" customWidth="1"/>
    <col min="8" max="8" width="10.140625" customWidth="1"/>
    <col min="9" max="19" width="9.140625" customWidth="1"/>
  </cols>
  <sheetData>
    <row r="1" spans="1:20" x14ac:dyDescent="0.25">
      <c r="F1" s="36" t="s">
        <v>28</v>
      </c>
      <c r="G1" s="36"/>
      <c r="I1" s="24"/>
      <c r="J1" s="24"/>
      <c r="K1" s="1" t="s">
        <v>10</v>
      </c>
      <c r="L1" s="2">
        <f>G29</f>
        <v>0</v>
      </c>
      <c r="M1" s="3"/>
      <c r="N1" s="1"/>
      <c r="O1" s="1"/>
      <c r="P1" s="1"/>
      <c r="Q1" s="1"/>
      <c r="R1" s="1"/>
      <c r="S1" s="21"/>
      <c r="T1" s="24"/>
    </row>
    <row r="2" spans="1:20" x14ac:dyDescent="0.25">
      <c r="I2" s="24"/>
      <c r="J2" s="24"/>
      <c r="K2" s="1"/>
      <c r="L2" s="3"/>
      <c r="M2" s="4" t="s">
        <v>11</v>
      </c>
      <c r="N2" s="5" t="s">
        <v>12</v>
      </c>
      <c r="O2" s="5" t="s">
        <v>13</v>
      </c>
      <c r="P2" s="5" t="s">
        <v>14</v>
      </c>
      <c r="Q2" s="5" t="s">
        <v>15</v>
      </c>
      <c r="R2" s="5" t="s">
        <v>16</v>
      </c>
      <c r="S2" s="21"/>
      <c r="T2" s="24"/>
    </row>
    <row r="3" spans="1:20" x14ac:dyDescent="0.25">
      <c r="E3" s="37" t="s">
        <v>44</v>
      </c>
      <c r="F3" s="37"/>
      <c r="G3" s="37"/>
      <c r="I3" s="24"/>
      <c r="J3" s="24"/>
      <c r="K3" s="1" t="s">
        <v>17</v>
      </c>
      <c r="L3" s="1"/>
      <c r="M3" s="6"/>
      <c r="N3" s="5">
        <f>ROUND((L1-INT(L1))*100,0)</f>
        <v>0</v>
      </c>
      <c r="O3" s="5">
        <f>IF(L1&gt;=1,VALUE(RIGHT(LEFT(INT(L1),LEN(INT(L1))),3)),0)</f>
        <v>0</v>
      </c>
      <c r="P3" s="5">
        <f>IF(L1&gt;=1000,VALUE(TEXT(RIGHT(LEFT(INT(L1),LEN(INT(L1))-3),3),"000")),0)</f>
        <v>0</v>
      </c>
      <c r="Q3" s="5">
        <f>IF(L1&gt;=1000000,VALUE(TEXT(RIGHT(LEFT(INT(L1),LEN(INT(L1))-6),3),"000")),0)</f>
        <v>0</v>
      </c>
      <c r="R3" s="5">
        <f>IF(L1&gt;=1000000000,VALUE(TEXT(RIGHT(LEFT(INT(L1),LEN(INT(L1))-9),3),"000")),0)</f>
        <v>0</v>
      </c>
      <c r="S3" s="21"/>
      <c r="T3" s="24"/>
    </row>
    <row r="4" spans="1:20" ht="15" customHeight="1" x14ac:dyDescent="0.25">
      <c r="A4" s="11"/>
      <c r="B4" s="9"/>
      <c r="C4" s="9"/>
      <c r="D4" s="9"/>
      <c r="E4" s="9"/>
      <c r="G4" s="9"/>
    </row>
    <row r="5" spans="1:20" ht="42" customHeight="1" x14ac:dyDescent="0.25">
      <c r="A5" s="40" t="s">
        <v>45</v>
      </c>
      <c r="B5" s="40"/>
      <c r="C5" s="40"/>
      <c r="D5" s="40"/>
      <c r="E5" s="40"/>
      <c r="F5" s="40"/>
      <c r="G5" s="40"/>
    </row>
    <row r="6" spans="1:20" x14ac:dyDescent="0.25">
      <c r="A6" s="46" t="s">
        <v>0</v>
      </c>
      <c r="B6" s="46"/>
      <c r="C6" s="33"/>
      <c r="D6" s="9"/>
      <c r="E6" s="9"/>
      <c r="F6" s="9"/>
      <c r="G6" s="9"/>
    </row>
    <row r="7" spans="1:20" ht="20.25" customHeight="1" x14ac:dyDescent="0.25">
      <c r="A7" s="43" t="s">
        <v>1</v>
      </c>
      <c r="B7" s="43"/>
      <c r="C7" s="43"/>
      <c r="D7" s="43"/>
      <c r="E7" s="43"/>
      <c r="F7" s="43"/>
      <c r="G7" s="43"/>
    </row>
    <row r="8" spans="1:20" x14ac:dyDescent="0.25">
      <c r="A8" s="43" t="s">
        <v>2</v>
      </c>
      <c r="B8" s="43"/>
      <c r="C8" s="43"/>
      <c r="D8" s="43"/>
      <c r="E8" s="43"/>
      <c r="F8" s="43"/>
      <c r="G8" s="43"/>
    </row>
    <row r="9" spans="1:20" x14ac:dyDescent="0.25">
      <c r="A9" s="43" t="s">
        <v>3</v>
      </c>
      <c r="B9" s="43"/>
      <c r="C9" s="43"/>
      <c r="D9" s="43"/>
      <c r="E9" s="43"/>
      <c r="F9" s="43"/>
      <c r="G9" s="43"/>
    </row>
    <row r="10" spans="1:20" x14ac:dyDescent="0.25">
      <c r="A10" s="49" t="s">
        <v>29</v>
      </c>
      <c r="B10" s="49"/>
      <c r="C10" s="49"/>
      <c r="D10" s="49"/>
      <c r="E10" s="49"/>
      <c r="F10" s="49"/>
      <c r="G10" s="49"/>
    </row>
    <row r="11" spans="1:20" x14ac:dyDescent="0.25">
      <c r="A11" s="51" t="s">
        <v>23</v>
      </c>
      <c r="B11" s="51"/>
      <c r="C11" s="32"/>
      <c r="D11" s="12"/>
      <c r="E11" s="12"/>
      <c r="F11" s="12"/>
      <c r="G11" s="12"/>
    </row>
    <row r="12" spans="1:20" x14ac:dyDescent="0.25">
      <c r="A12" s="48" t="s">
        <v>25</v>
      </c>
      <c r="B12" s="48"/>
      <c r="C12" s="31"/>
      <c r="D12" s="12"/>
      <c r="E12" s="12"/>
      <c r="F12" s="12"/>
      <c r="G12" s="12"/>
      <c r="H12" s="12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pans="1:20" x14ac:dyDescent="0.25">
      <c r="A13" s="48" t="s">
        <v>26</v>
      </c>
      <c r="B13" s="48"/>
      <c r="C13" s="31"/>
      <c r="D13" s="12"/>
      <c r="E13" s="12"/>
      <c r="F13" s="12"/>
      <c r="G13" s="12"/>
      <c r="H13" s="12"/>
    </row>
    <row r="14" spans="1:20" x14ac:dyDescent="0.25">
      <c r="A14" s="10"/>
      <c r="B14" s="12"/>
      <c r="C14" s="12"/>
      <c r="D14" s="12"/>
      <c r="E14" s="12"/>
      <c r="F14" s="12"/>
      <c r="G14" s="12"/>
      <c r="H14" s="12"/>
    </row>
    <row r="15" spans="1:20" x14ac:dyDescent="0.25">
      <c r="A15" s="48" t="s">
        <v>27</v>
      </c>
      <c r="B15" s="48"/>
      <c r="C15" s="31"/>
      <c r="D15" s="12"/>
      <c r="E15" s="12"/>
      <c r="F15" s="12"/>
      <c r="G15" s="12"/>
      <c r="H15" s="12"/>
    </row>
    <row r="16" spans="1:20" x14ac:dyDescent="0.25">
      <c r="A16" s="50" t="s">
        <v>22</v>
      </c>
      <c r="B16" s="50"/>
      <c r="C16" s="50"/>
      <c r="D16" s="50"/>
      <c r="E16" s="50"/>
      <c r="F16" s="50"/>
      <c r="G16" s="50"/>
      <c r="H16" s="29"/>
    </row>
    <row r="17" spans="1:8" ht="15.75" customHeight="1" x14ac:dyDescent="0.25">
      <c r="A17" s="35" t="s">
        <v>34</v>
      </c>
      <c r="B17" s="43" t="s">
        <v>37</v>
      </c>
      <c r="C17" s="43"/>
      <c r="D17" s="43"/>
      <c r="E17" s="43"/>
      <c r="F17" s="43"/>
      <c r="G17" s="43"/>
      <c r="H17" s="27"/>
    </row>
    <row r="18" spans="1:8" x14ac:dyDescent="0.25">
      <c r="A18" s="34">
        <v>1</v>
      </c>
      <c r="B18" s="38" t="s">
        <v>47</v>
      </c>
      <c r="C18" s="38"/>
      <c r="D18" s="42"/>
      <c r="E18" s="42"/>
      <c r="F18" s="42"/>
      <c r="G18" s="42"/>
      <c r="H18" s="17"/>
    </row>
    <row r="19" spans="1:8" x14ac:dyDescent="0.25">
      <c r="A19" s="34">
        <v>2</v>
      </c>
      <c r="B19" s="38" t="s">
        <v>49</v>
      </c>
      <c r="C19" s="38"/>
      <c r="D19" s="38"/>
      <c r="E19" s="38"/>
      <c r="F19" s="38"/>
      <c r="G19" s="38"/>
      <c r="H19" s="17"/>
    </row>
    <row r="20" spans="1:8" x14ac:dyDescent="0.25">
      <c r="A20" s="34">
        <v>3</v>
      </c>
      <c r="B20" s="38" t="s">
        <v>46</v>
      </c>
      <c r="C20" s="38"/>
      <c r="D20" s="38"/>
      <c r="E20" s="38"/>
      <c r="F20" s="38"/>
      <c r="G20" s="38"/>
      <c r="H20" s="17"/>
    </row>
    <row r="21" spans="1:8" x14ac:dyDescent="0.25">
      <c r="A21" s="34">
        <v>4</v>
      </c>
      <c r="B21" s="39" t="s">
        <v>48</v>
      </c>
      <c r="C21" s="39"/>
      <c r="D21" s="39"/>
      <c r="E21" s="39"/>
      <c r="F21" s="39"/>
      <c r="G21" s="39"/>
      <c r="H21" s="17"/>
    </row>
    <row r="22" spans="1:8" x14ac:dyDescent="0.25">
      <c r="A22" s="34">
        <v>5</v>
      </c>
      <c r="B22" s="38" t="s">
        <v>38</v>
      </c>
      <c r="C22" s="38"/>
      <c r="D22" s="38"/>
      <c r="E22" s="38"/>
      <c r="F22" s="38"/>
      <c r="G22" s="38"/>
      <c r="H22" s="18"/>
    </row>
    <row r="23" spans="1:8" ht="46.5" customHeight="1" x14ac:dyDescent="0.25">
      <c r="A23" s="30" t="s">
        <v>35</v>
      </c>
      <c r="B23" s="38" t="s">
        <v>39</v>
      </c>
      <c r="C23" s="38"/>
      <c r="D23" s="38"/>
      <c r="E23" s="38"/>
      <c r="F23" s="38"/>
      <c r="G23" s="38"/>
      <c r="H23" s="16"/>
    </row>
    <row r="24" spans="1:8" ht="20.25" customHeight="1" x14ac:dyDescent="0.25">
      <c r="A24" s="30" t="s">
        <v>36</v>
      </c>
      <c r="B24" s="47" t="s">
        <v>31</v>
      </c>
      <c r="C24" s="47"/>
      <c r="D24" s="47"/>
      <c r="E24" s="47"/>
      <c r="F24" s="47"/>
      <c r="G24" s="47"/>
      <c r="H24" s="16"/>
    </row>
    <row r="25" spans="1:8" ht="27" customHeight="1" x14ac:dyDescent="0.25">
      <c r="A25" s="26" t="s">
        <v>4</v>
      </c>
      <c r="B25" s="26" t="s">
        <v>50</v>
      </c>
      <c r="C25" s="26" t="s">
        <v>41</v>
      </c>
      <c r="D25" s="26" t="s">
        <v>5</v>
      </c>
      <c r="E25" s="13" t="s">
        <v>6</v>
      </c>
      <c r="F25" s="13" t="s">
        <v>7</v>
      </c>
      <c r="G25" s="13" t="s">
        <v>8</v>
      </c>
      <c r="H25" s="9"/>
    </row>
    <row r="26" spans="1:8" ht="42.75" customHeight="1" x14ac:dyDescent="0.25">
      <c r="A26" s="26">
        <v>1</v>
      </c>
      <c r="B26" s="19" t="s">
        <v>40</v>
      </c>
      <c r="C26" s="13" t="s">
        <v>42</v>
      </c>
      <c r="D26" s="26">
        <v>1</v>
      </c>
      <c r="E26" s="20">
        <v>0</v>
      </c>
      <c r="F26" s="20">
        <f>E26*D26</f>
        <v>0</v>
      </c>
      <c r="G26" s="20">
        <f>F26*1.23</f>
        <v>0</v>
      </c>
      <c r="H26" s="9"/>
    </row>
    <row r="27" spans="1:8" ht="107.25" customHeight="1" x14ac:dyDescent="0.25">
      <c r="A27" s="26">
        <v>2</v>
      </c>
      <c r="B27" s="19" t="s">
        <v>51</v>
      </c>
      <c r="C27" s="13" t="s">
        <v>43</v>
      </c>
      <c r="D27" s="26">
        <v>1</v>
      </c>
      <c r="E27" s="20">
        <v>0</v>
      </c>
      <c r="F27" s="20">
        <f t="shared" ref="F27:F28" si="0">E27*D27</f>
        <v>0</v>
      </c>
      <c r="G27" s="20">
        <f t="shared" ref="G27:G28" si="1">F27*1.23</f>
        <v>0</v>
      </c>
      <c r="H27" s="9"/>
    </row>
    <row r="28" spans="1:8" ht="54" customHeight="1" x14ac:dyDescent="0.25">
      <c r="A28" s="26">
        <v>3</v>
      </c>
      <c r="B28" s="19" t="s">
        <v>52</v>
      </c>
      <c r="C28" s="13" t="s">
        <v>42</v>
      </c>
      <c r="D28" s="26">
        <v>1</v>
      </c>
      <c r="E28" s="20">
        <v>0</v>
      </c>
      <c r="F28" s="20">
        <f t="shared" si="0"/>
        <v>0</v>
      </c>
      <c r="G28" s="20">
        <f t="shared" si="1"/>
        <v>0</v>
      </c>
      <c r="H28" s="9"/>
    </row>
    <row r="29" spans="1:8" x14ac:dyDescent="0.25">
      <c r="A29" s="14"/>
      <c r="B29" s="45" t="s">
        <v>9</v>
      </c>
      <c r="C29" s="45"/>
      <c r="D29" s="45"/>
      <c r="E29" s="45"/>
      <c r="F29" s="15">
        <f>SUM(F26:F28)</f>
        <v>0</v>
      </c>
      <c r="G29" s="15">
        <f>F29*1.23</f>
        <v>0</v>
      </c>
      <c r="H29" s="9"/>
    </row>
    <row r="30" spans="1:8" ht="3.75" customHeight="1" x14ac:dyDescent="0.25">
      <c r="A30" s="9"/>
      <c r="B30" s="9"/>
      <c r="C30" s="9"/>
      <c r="D30" s="9"/>
      <c r="E30" s="9"/>
      <c r="F30" s="9"/>
      <c r="G30" s="9"/>
      <c r="H30" s="9"/>
    </row>
    <row r="31" spans="1:8" x14ac:dyDescent="0.25">
      <c r="A31" s="41" t="str">
        <f>"słownie złotych brutto: "&amp;G44</f>
        <v xml:space="preserve">słownie złotych brutto: </v>
      </c>
      <c r="B31" s="41"/>
      <c r="C31" s="41"/>
      <c r="D31" s="41"/>
      <c r="E31" s="41"/>
      <c r="F31" s="41"/>
      <c r="G31" s="41"/>
      <c r="H31" s="23"/>
    </row>
    <row r="32" spans="1:8" ht="60.75" customHeight="1" x14ac:dyDescent="0.25">
      <c r="A32" s="16" t="s">
        <v>32</v>
      </c>
      <c r="B32" s="38" t="s">
        <v>33</v>
      </c>
      <c r="C32" s="38"/>
      <c r="D32" s="38"/>
      <c r="E32" s="38"/>
      <c r="F32" s="38"/>
      <c r="G32" s="38"/>
      <c r="H32" s="16"/>
    </row>
    <row r="33" spans="1:15" x14ac:dyDescent="0.25">
      <c r="A33" s="16"/>
      <c r="B33" s="25"/>
      <c r="C33" s="25"/>
      <c r="D33" s="25"/>
      <c r="E33" s="25"/>
      <c r="F33" s="25"/>
      <c r="G33" s="25"/>
      <c r="H33" s="16"/>
    </row>
    <row r="34" spans="1:15" x14ac:dyDescent="0.25">
      <c r="A34" s="16"/>
      <c r="B34" s="25"/>
      <c r="C34" s="25"/>
      <c r="D34" s="25"/>
      <c r="E34" s="25"/>
      <c r="F34" s="25"/>
      <c r="G34" s="25"/>
      <c r="H34" s="16"/>
    </row>
    <row r="36" spans="1:15" x14ac:dyDescent="0.25">
      <c r="E36" s="44" t="s">
        <v>21</v>
      </c>
      <c r="F36" s="44"/>
      <c r="G36" s="44"/>
    </row>
    <row r="37" spans="1:15" x14ac:dyDescent="0.25">
      <c r="E37" s="44" t="s">
        <v>24</v>
      </c>
      <c r="F37" s="44"/>
      <c r="G37" s="44"/>
    </row>
    <row r="40" spans="1:15" x14ac:dyDescent="0.25">
      <c r="C40" s="9"/>
      <c r="D40" s="24"/>
      <c r="E40" s="24"/>
      <c r="F40" s="1" t="s">
        <v>30</v>
      </c>
      <c r="G40" s="1"/>
      <c r="H40" s="1" t="str">
        <f>ROUND((L1-INT(L1))*100,0)&amp;"/"&amp;100 &amp; " groszy"</f>
        <v>0/100 groszy</v>
      </c>
      <c r="I40" s="1" t="str">
        <f>IF(L1=0,"",IF(N3&lt;=20,IF(N3=0,"zero",INDEX(WM_Jednosci,N3)),INDEX(WM_Dziesiatki,INT(N3/10))&amp;IF(MOD(N3,10)," " &amp;INDEX(WM_Jednosci,MOD(N3,10)),"")))&amp; " " &amp;IF(L1=0,"",INDEX(IF(N3&lt;20,{"groszy";"grosz";"grosze";"groszy"},{"groszy";"grosze";"groszy"}),MATCH(IF(N3&lt;20,N3,MOD(N3,10)),IF(N3&lt;20,{0;1;2;5},{0;2;5}),1)))</f>
        <v xml:space="preserve"> </v>
      </c>
      <c r="J40" s="1" t="str">
        <f>IF(OR(L1&lt;1,INT(O3/100)=0),"",INDEX(WM_Setki,INT(O3/100)))&amp; IF(O3-(INT(O3/100)*100)&lt;=20,IF(O3-(INT(O3/100)*100)=0,IF(OR(O3&gt;0,L1&lt;1),"","złotych")," " &amp;INDEX(WM_Jednosci,O3-(INT(O3/100)*100)))," " &amp;INDEX(WM_Dziesiatki,INT((O3-(INT(O3/100)*100))/10))&amp;IF(MOD((O3-(INT(O3/100)*100)),10)," "&amp;INDEX(WM_Jednosci,MOD((O3-(INT(O3/100)*100)),10)),""))&amp;IF(O3=0,""," " &amp;INDEX(IF(O3&lt;20,{"złotych";"złoty";"złote";"złotych"},{"złotych";"złote";"złotych"}),MATCH(IF(O3-(INT(O3/100)*100)&lt;20,O3-(INT(O3/100)*100),MOD((O3-(INT(O3/100)*100)),10)),IF(O3&lt;20,{0;1;2;5},{0;2;5}),1)))</f>
        <v/>
      </c>
      <c r="K40" s="1" t="str">
        <f>IF(OR(L1&lt;1,INT(P3/100)=0),"",INDEX(WM_Setki,INT(P3/100)))&amp; IF(P3-(INT(P3/100)*100)&lt;=20,IF(P3-(INT(P3/100)*100)=0,""," " &amp;INDEX(WM_Jednosci,P3-(INT(P3/100)*100)))," " &amp;INDEX(WM_Dziesiatki,INT((P3-(INT(P3/100)*100))/10))&amp;IF(MOD((P3-(INT(P3/100)*100)),10)," "&amp;INDEX(WM_Jednosci,MOD((P3-(INT(P3/100)*100)),10)),""))&amp;IF(P3=0,""," " &amp;INDEX(IF(P3&lt;20,{"";"tysiąc";"tysiące";"tysięcy"},{"tysięcy";"tysiące";"tysięcy"}),MATCH(IF(P3-(INT(P3/100)*100)&lt;20,P3-(INT(P3/100)*100),MOD((P3-(INT(P3/100)*100)),10)),IF(P3&lt;20,{0;1;2;5},{0;2;5}),1)))</f>
        <v/>
      </c>
      <c r="L40" s="1" t="str">
        <f>IF(OR(L1&lt;1,INT(Q3/100)=0),"",INDEX(WM_Setki,INT(Q3/100)))&amp; IF(Q3-(INT(Q3/100)*100)&lt;=20,IF(Q3-(INT(Q3/100)*100)=0,""," " &amp;INDEX(WM_Jednosci,Q3-(INT(Q3/100)*100)))," " &amp;INDEX(WM_Dziesiatki,INT((Q3-(INT(Q3/100)*100))/10))&amp;IF(MOD((Q3-(INT(Q3/100)*100)),10)," "&amp;INDEX(WM_Jednosci,MOD((Q3-(INT(Q3/100)*100)),10)),""))&amp;IF(Q3=0,""," " &amp;INDEX(IF(Q3&lt;20,{"";"milion";"miliony";"milionów"},{"milionów";"miliony";"milionów"}),MATCH(IF(Q3-(INT(Q3/100)*100)&lt;20,Q3-(INT(Q3/100)*100),MOD((Q3-(INT(Q3/100)*100)),10)),IF(Q3&lt;20,{0;1;2;5},{0;2;5}),1)))</f>
        <v/>
      </c>
      <c r="M40" s="1" t="str">
        <f>IF(OR(L1&lt;1,INT(R3/100)=0),"",INDEX(WM_Setki,INT(R3/100)))&amp; IF(R3-(INT(R3/100)*100)&lt;=20,IF(R3-(INT(R3/100)*100)=0,""," " &amp;INDEX(WM_Jednosci,R3-(INT(R3/100)*100)))," " &amp;INDEX(WM_Dziesiatki,INT((R3-(INT(R3/100)*100))/10))&amp;IF(MOD((R3-(INT(R3/100)*100)),10)," "&amp;INDEX(WM_Jednosci,MOD((R3-(INT(R3/100)*100)),10)),""))&amp;IF(R3=0,""," " &amp;INDEX(IF(R3&lt;20,{"";"miliard";"miliardy";"miliardów"},{"miliardów";"miliardy";"miliardów"}),MATCH(IF(R3-(INT(R3/100)*100)&lt;20,R3-(INT(R3/100)*100),MOD((R3-(INT(R3/100)*100)),10)),IF(R3&lt;20,{0;1;2;5},{0;2;5}),1)))</f>
        <v/>
      </c>
      <c r="N40" s="21"/>
      <c r="O40" s="24"/>
    </row>
    <row r="41" spans="1:15" x14ac:dyDescent="0.25">
      <c r="C41" s="9"/>
      <c r="D41" s="24"/>
      <c r="E41" s="24"/>
      <c r="F41" s="1"/>
      <c r="G41" s="1"/>
      <c r="H41" s="1" t="str">
        <f>TEXT(ROUND((L1-INT(L1))*100,0),"00")&amp;"/"&amp;"100"</f>
        <v>00/100</v>
      </c>
      <c r="I41" s="1"/>
      <c r="J41" s="1"/>
      <c r="K41" s="1"/>
      <c r="L41" s="1"/>
      <c r="M41" s="1"/>
      <c r="N41" s="21"/>
      <c r="O41" s="24"/>
    </row>
    <row r="42" spans="1:15" x14ac:dyDescent="0.25">
      <c r="C42" s="22"/>
      <c r="D42" s="24"/>
      <c r="E42" s="24"/>
      <c r="F42" s="7" t="s">
        <v>18</v>
      </c>
      <c r="G42" s="8" t="str">
        <f>IF(NOT(ISNUMBER(L1)),slownie_info_1,IF(OR((L1*10^-12)&gt;=1,L1&lt;0),slownie_info_2,IF(TRIM(M40)&lt;&gt;"",TRIM(M40)&amp;" ","")&amp;IF(TRIM(L40)&lt;&gt;"",TRIM(L40)&amp;" ","")&amp;IF(TRIM(K40)&lt;&gt;"",TRIM(K40)&amp;" ","")&amp;IF(TRIM(J40)&lt;&gt;"",TRIM(J40)&amp;" ","")&amp;IF(TRIM(I40)&lt;&gt;"",I40&amp;" ","")))</f>
        <v/>
      </c>
      <c r="H42" s="8"/>
      <c r="I42" s="8"/>
      <c r="J42" s="8"/>
      <c r="K42" s="8"/>
      <c r="L42" s="8"/>
      <c r="M42" s="8"/>
      <c r="N42" s="21"/>
      <c r="O42" s="24"/>
    </row>
    <row r="43" spans="1:15" x14ac:dyDescent="0.25">
      <c r="C43" s="9"/>
      <c r="D43" s="24"/>
      <c r="E43" s="24"/>
      <c r="F43" s="7" t="s">
        <v>19</v>
      </c>
      <c r="G43" s="8" t="str">
        <f>IF(NOT(ISNUMBER(L1)),slownie_info_1,IF(OR((L1*10^-12)&gt;=1,L1&lt;0),slownie_info_2,IF(TRIM(M40)&lt;&gt;"",TRIM(M40)&amp;" ","")&amp;IF(TRIM(L40)&lt;&gt;"",TRIM(L40)&amp;" ","")&amp;IF(TRIM(K40)&lt;&gt;"",TRIM(K40)&amp;" ","")&amp;IF(TRIM(J40)&lt;&gt;"",TRIM(J40)&amp;", ","")&amp;IF(TRIM(I40)&lt;&gt;"",I40&amp;" ","")))</f>
        <v/>
      </c>
      <c r="H43" s="8"/>
      <c r="I43" s="8"/>
      <c r="J43" s="8"/>
      <c r="K43" s="8"/>
      <c r="L43" s="8"/>
      <c r="M43" s="8"/>
      <c r="N43" s="21"/>
      <c r="O43" s="24"/>
    </row>
    <row r="44" spans="1:15" x14ac:dyDescent="0.25">
      <c r="C44" s="27"/>
      <c r="D44" s="24"/>
      <c r="E44" s="24"/>
      <c r="F44" s="7" t="s">
        <v>20</v>
      </c>
      <c r="G44" s="8" t="str">
        <f>IF(NOT(ISNUMBER(L1)),slownie_info_1,IF(OR((L1*10^-12)&gt;=1,L1&lt;0),slownie_info_2,IF(TRIM(M40)&lt;&gt;"",TRIM(M40)&amp;" ","")&amp;IF(TRIM(L40)&lt;&gt;"",TRIM(L40)&amp;" ","")&amp;IF(TRIM(K40)&lt;&gt;"",TRIM(K40)&amp;" ","")&amp;IF(TRIM(J40)&lt;&gt;"",TRIM(J40)&amp;" ","")&amp;IF(TRIM(I40)&lt;&gt;"",H41,"")))</f>
        <v/>
      </c>
      <c r="H44" s="8"/>
      <c r="I44" s="8"/>
      <c r="J44" s="8"/>
      <c r="K44" s="8"/>
      <c r="L44" s="8"/>
      <c r="M44" s="8"/>
      <c r="N44" s="21"/>
      <c r="O44" s="24"/>
    </row>
    <row r="45" spans="1:15" x14ac:dyDescent="0.25">
      <c r="C45" s="27"/>
      <c r="D45" s="24"/>
      <c r="E45" s="24"/>
      <c r="F45" s="21"/>
      <c r="G45" s="21"/>
      <c r="H45" s="21"/>
      <c r="I45" s="21"/>
      <c r="J45" s="21"/>
      <c r="K45" s="21"/>
      <c r="L45" s="21"/>
      <c r="M45" s="21"/>
      <c r="N45" s="21"/>
      <c r="O45" s="24"/>
    </row>
    <row r="46" spans="1:15" x14ac:dyDescent="0.25">
      <c r="C46" s="27"/>
      <c r="D46" s="24"/>
      <c r="E46" s="24"/>
      <c r="F46" s="21"/>
      <c r="G46" s="21"/>
      <c r="H46" s="21"/>
      <c r="I46" s="21"/>
      <c r="J46" s="21"/>
      <c r="K46" s="21"/>
      <c r="L46" s="21"/>
      <c r="M46" s="21"/>
      <c r="N46" s="21"/>
      <c r="O46" s="24"/>
    </row>
    <row r="47" spans="1:15" x14ac:dyDescent="0.25">
      <c r="C47" s="28"/>
      <c r="D47" s="24"/>
      <c r="E47" s="24"/>
      <c r="F47" s="21"/>
      <c r="G47" s="21"/>
      <c r="H47" s="21"/>
      <c r="I47" s="21"/>
      <c r="J47" s="21"/>
      <c r="K47" s="21"/>
      <c r="L47" s="21"/>
      <c r="M47" s="21"/>
      <c r="N47" s="21"/>
      <c r="O47" s="24"/>
    </row>
    <row r="48" spans="1:15" x14ac:dyDescent="0.25">
      <c r="C48" s="12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</row>
  </sheetData>
  <mergeCells count="26">
    <mergeCell ref="A31:G31"/>
    <mergeCell ref="B18:G18"/>
    <mergeCell ref="A7:G7"/>
    <mergeCell ref="E37:G37"/>
    <mergeCell ref="E36:G36"/>
    <mergeCell ref="B29:E29"/>
    <mergeCell ref="B22:G22"/>
    <mergeCell ref="B23:G23"/>
    <mergeCell ref="B24:G24"/>
    <mergeCell ref="B32:G32"/>
    <mergeCell ref="A15:B15"/>
    <mergeCell ref="A8:G8"/>
    <mergeCell ref="A9:G9"/>
    <mergeCell ref="A10:G10"/>
    <mergeCell ref="A16:G16"/>
    <mergeCell ref="B17:G17"/>
    <mergeCell ref="F1:G1"/>
    <mergeCell ref="E3:G3"/>
    <mergeCell ref="B19:G19"/>
    <mergeCell ref="B20:G20"/>
    <mergeCell ref="B21:G21"/>
    <mergeCell ref="A5:G5"/>
    <mergeCell ref="A6:B6"/>
    <mergeCell ref="A13:B13"/>
    <mergeCell ref="A12:B12"/>
    <mergeCell ref="A11:B11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Łysiak Tomasz</cp:lastModifiedBy>
  <cp:lastPrinted>2025-10-01T08:39:14Z</cp:lastPrinted>
  <dcterms:created xsi:type="dcterms:W3CDTF">2024-07-03T09:56:48Z</dcterms:created>
  <dcterms:modified xsi:type="dcterms:W3CDTF">2025-10-01T10:10:33Z</dcterms:modified>
</cp:coreProperties>
</file>